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hnnynijenhuis/Library/CloudStorage/GoogleDrive-Johnny@nijenhuistrucksolutions.nl/Mijn Drive/Nijenhuis Truck Solutions/Producten/Events/2022/EcoMobiel/TCO Presentatie/"/>
    </mc:Choice>
  </mc:AlternateContent>
  <xr:revisionPtr revIDLastSave="0" documentId="8_{ADBE8283-6B2C-6947-A970-9DC7BFC7F746}" xr6:coauthVersionLast="47" xr6:coauthVersionMax="47" xr10:uidLastSave="{00000000-0000-0000-0000-000000000000}"/>
  <bookViews>
    <workbookView xWindow="0" yWindow="740" windowWidth="30240" windowHeight="18900" xr2:uid="{76201A96-8052-C849-8DD9-B3235A73E83E}"/>
  </bookViews>
  <sheets>
    <sheet name="Kosten rekentool" sheetId="1" r:id="rId1"/>
  </sheets>
  <definedNames>
    <definedName name="Selectie">'Kosten rekentool'!$A$1:$M$60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1" i="1" l="1"/>
  <c r="E49" i="1"/>
  <c r="L49" i="1" s="1"/>
  <c r="E54" i="1"/>
  <c r="H9" i="1"/>
  <c r="I10" i="1" s="1"/>
  <c r="F10" i="1"/>
  <c r="H23" i="1"/>
  <c r="H22" i="1"/>
  <c r="E52" i="1"/>
  <c r="E53" i="1" s="1"/>
  <c r="H49" i="1"/>
  <c r="H52" i="1"/>
  <c r="H53" i="1" s="1"/>
  <c r="H54" i="1" s="1"/>
  <c r="E41" i="1"/>
  <c r="E42" i="1" s="1"/>
  <c r="E43" i="1" s="1"/>
  <c r="H40" i="1"/>
  <c r="H41" i="1" s="1"/>
  <c r="H42" i="1" s="1"/>
  <c r="H43" i="1" s="1"/>
  <c r="E23" i="1"/>
  <c r="E34" i="1" s="1"/>
  <c r="E35" i="1" s="1"/>
  <c r="E19" i="1"/>
  <c r="K12" i="1" l="1"/>
  <c r="L54" i="1"/>
  <c r="L43" i="1"/>
  <c r="E32" i="1"/>
  <c r="E33" i="1"/>
  <c r="H33" i="1" l="1"/>
  <c r="H34" i="1"/>
  <c r="H35" i="1" s="1"/>
  <c r="H32" i="1"/>
  <c r="K35" i="1" l="1"/>
  <c r="K56" i="1" s="1"/>
  <c r="L35" i="1"/>
  <c r="L56" i="1" s="1"/>
  <c r="D59" i="1" l="1"/>
  <c r="B59" i="1" s="1"/>
  <c r="E59" i="1" l="1"/>
</calcChain>
</file>

<file path=xl/sharedStrings.xml><?xml version="1.0" encoding="utf-8"?>
<sst xmlns="http://schemas.openxmlformats.org/spreadsheetml/2006/main" count="59" uniqueCount="49">
  <si>
    <t>Gebouwd door Johnny Nijenhuis</t>
  </si>
  <si>
    <t>DIESEL</t>
  </si>
  <si>
    <t>ELEKTRISCH</t>
  </si>
  <si>
    <t>VERSCHIL</t>
  </si>
  <si>
    <t>DUURDER</t>
  </si>
  <si>
    <t>GOEDKOPER</t>
  </si>
  <si>
    <t>AANSCHAF</t>
  </si>
  <si>
    <t>Aanschafprijs</t>
  </si>
  <si>
    <t>Aanzetsubsidie</t>
  </si>
  <si>
    <t>MIA</t>
  </si>
  <si>
    <t>Netto investering</t>
  </si>
  <si>
    <t>Terug te verdienen verschil</t>
  </si>
  <si>
    <t>GEBRUIK</t>
  </si>
  <si>
    <t>Kilometers per dag</t>
  </si>
  <si>
    <t>Dagen per jaar</t>
  </si>
  <si>
    <t>Kilometers per jaar</t>
  </si>
  <si>
    <t>Aantal inzetsjaren</t>
  </si>
  <si>
    <t>Verbruik per km (1 op X)</t>
  </si>
  <si>
    <t>Verbruik per dag</t>
  </si>
  <si>
    <t>ENERGIE</t>
  </si>
  <si>
    <t>Kosten liter diesel</t>
  </si>
  <si>
    <t>Kosten kWh</t>
  </si>
  <si>
    <t>Kosten laadinfra per kWh</t>
  </si>
  <si>
    <t>Kosten per km</t>
  </si>
  <si>
    <t>Kostern per dag</t>
  </si>
  <si>
    <t>Kosten per jaar</t>
  </si>
  <si>
    <t>Kosten totale inzet</t>
  </si>
  <si>
    <t>ONDERHOUD</t>
  </si>
  <si>
    <t>Kosten per dag</t>
  </si>
  <si>
    <t>BELASTINGEN</t>
  </si>
  <si>
    <t>Eurovignet + Houderschapsbelasting per jaar</t>
  </si>
  <si>
    <t>Totaal tot invoering VWH (2027)</t>
  </si>
  <si>
    <t>Vrachtwagenheffing per km</t>
  </si>
  <si>
    <t>Vrachtwagenheffing per dag</t>
  </si>
  <si>
    <t>Vrachtwagenheffing per jaar</t>
  </si>
  <si>
    <t>Vrachtwagenheffing totale inzet</t>
  </si>
  <si>
    <t>Totaal</t>
  </si>
  <si>
    <t>MET EEN ELEKTRISCHE VRACHTWAGEN</t>
  </si>
  <si>
    <t xml:space="preserve">Deze calculator is samengesteld door Nijenhuis Truck Solutions. Volg Johnny Nijenhuis op LinkedIn voor meer informatie over elektrische vrachtwagens. </t>
  </si>
  <si>
    <t>👉</t>
  </si>
  <si>
    <t xml:space="preserve">Is bovenstaande calculatie interessant? </t>
  </si>
  <si>
    <t>Dan is het "Rekenmodel Zero-Emission Trucks" het perfecte startpunt voor jou!</t>
  </si>
  <si>
    <t xml:space="preserve">Voel jij de potentie van zero-emission trucks? </t>
  </si>
  <si>
    <t xml:space="preserve">Weet je niet zo goed waar je moet beginnen? </t>
  </si>
  <si>
    <t>In 5 getallen, al jouw vragen over zero-emission trucks beantwoord!</t>
  </si>
  <si>
    <t>IK VERDIEN</t>
  </si>
  <si>
    <t>HET KOST</t>
  </si>
  <si>
    <t>MEER OM MET EEN ELEKTRISCHE VRACHTWAGEN TE RIJDEN</t>
  </si>
  <si>
    <t>Startjaar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</si>
</sst>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€&quot;\ * #,##0.00_);_(&quot;€&quot;\ * \(#,##0.00\);_(&quot;€&quot;\ * &quot;-&quot;??_);_(@_)"/>
  </numFmts>
  <fonts count="14" x14ac:knownFonts="1"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20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rgb="FF2D8D7E"/>
      <name val="Calibri"/>
      <family val="2"/>
      <scheme val="minor"/>
    </font>
    <font>
      <b/>
      <sz val="14"/>
      <color rgb="FFFF26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u/>
      <sz val="12"/>
      <color rgb="FFFFFFFF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2D8D7E"/>
        <bgColor indexed="64"/>
      </patternFill>
    </fill>
    <fill>
      <patternFill patternType="solid">
        <fgColor rgb="FF2B7C6F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ck">
        <color rgb="FF2B7C6F"/>
      </left>
      <right/>
      <top style="thick">
        <color rgb="FF2B7C6F"/>
      </top>
      <bottom/>
      <diagonal/>
    </border>
    <border>
      <left/>
      <right style="thick">
        <color rgb="FF2B7C6F"/>
      </right>
      <top style="thick">
        <color rgb="FF2B7C6F"/>
      </top>
      <bottom/>
      <diagonal/>
    </border>
    <border>
      <left style="thick">
        <color rgb="FF2B7C6F"/>
      </left>
      <right/>
      <top/>
      <bottom/>
      <diagonal/>
    </border>
    <border>
      <left/>
      <right style="thick">
        <color rgb="FF2B7C6F"/>
      </right>
      <top/>
      <bottom/>
      <diagonal/>
    </border>
    <border>
      <left style="thick">
        <color rgb="FF2B7C6F"/>
      </left>
      <right/>
      <top/>
      <bottom style="thick">
        <color rgb="FF2B7C6F"/>
      </bottom>
      <diagonal/>
    </border>
    <border>
      <left/>
      <right style="thick">
        <color rgb="FF2B7C6F"/>
      </right>
      <top/>
      <bottom style="thick">
        <color rgb="FF2B7C6F"/>
      </bottom>
      <diagonal/>
    </border>
    <border>
      <left style="thick">
        <color rgb="FF2B7C6F"/>
      </left>
      <right/>
      <top style="thick">
        <color rgb="FF2B7C6F"/>
      </top>
      <bottom style="thick">
        <color rgb="FF2B7C6F"/>
      </bottom>
      <diagonal/>
    </border>
    <border>
      <left/>
      <right/>
      <top style="thick">
        <color rgb="FF2B7C6F"/>
      </top>
      <bottom style="thick">
        <color rgb="FF2B7C6F"/>
      </bottom>
      <diagonal/>
    </border>
    <border>
      <left/>
      <right style="thick">
        <color rgb="FF2B7C6F"/>
      </right>
      <top style="thick">
        <color rgb="FF2B7C6F"/>
      </top>
      <bottom style="thick">
        <color rgb="FF2B7C6F"/>
      </bottom>
      <diagonal/>
    </border>
    <border>
      <left/>
      <right/>
      <top style="thick">
        <color rgb="FF2B7C6F"/>
      </top>
      <bottom/>
      <diagonal/>
    </border>
    <border>
      <left/>
      <right/>
      <top/>
      <bottom style="thick">
        <color rgb="FF2B7C6F"/>
      </bottom>
      <diagonal/>
    </border>
    <border>
      <left style="thick">
        <color rgb="FFFFC10A"/>
      </left>
      <right/>
      <top style="thick">
        <color rgb="FFFFC10A"/>
      </top>
      <bottom/>
      <diagonal/>
    </border>
    <border>
      <left/>
      <right style="thick">
        <color rgb="FFFFC10A"/>
      </right>
      <top style="thick">
        <color rgb="FFFFC10A"/>
      </top>
      <bottom/>
      <diagonal/>
    </border>
    <border>
      <left style="thick">
        <color rgb="FFFFC10A"/>
      </left>
      <right/>
      <top/>
      <bottom/>
      <diagonal/>
    </border>
    <border>
      <left/>
      <right style="thick">
        <color rgb="FFFFC10A"/>
      </right>
      <top/>
      <bottom/>
      <diagonal/>
    </border>
    <border>
      <left style="thick">
        <color rgb="FFFFC10A"/>
      </left>
      <right/>
      <top/>
      <bottom style="thick">
        <color rgb="FFFFC10A"/>
      </bottom>
      <diagonal/>
    </border>
    <border>
      <left/>
      <right style="thick">
        <color rgb="FFFFC10A"/>
      </right>
      <top/>
      <bottom style="thick">
        <color rgb="FFFFC10A"/>
      </bottom>
      <diagonal/>
    </border>
    <border>
      <left style="thick">
        <color rgb="FFFFC10A"/>
      </left>
      <right style="thick">
        <color rgb="FFFFC10A"/>
      </right>
      <top style="thick">
        <color rgb="FFFFC10A"/>
      </top>
      <bottom/>
      <diagonal/>
    </border>
    <border>
      <left style="thick">
        <color rgb="FFFFC10A"/>
      </left>
      <right style="thick">
        <color rgb="FFFFC10A"/>
      </right>
      <top/>
      <bottom/>
      <diagonal/>
    </border>
    <border>
      <left style="thick">
        <color rgb="FFFFC10A"/>
      </left>
      <right style="thick">
        <color rgb="FFFFC10A"/>
      </right>
      <top/>
      <bottom style="thick">
        <color rgb="FFFFC10A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4">
    <xf numFmtId="0" fontId="0" fillId="0" borderId="0" xfId="0"/>
    <xf numFmtId="0" fontId="5" fillId="3" borderId="0" xfId="0" applyFont="1" applyFill="1" applyProtection="1">
      <protection hidden="1"/>
    </xf>
    <xf numFmtId="0" fontId="5" fillId="3" borderId="4" xfId="0" applyFont="1" applyFill="1" applyBorder="1" applyProtection="1">
      <protection hidden="1"/>
    </xf>
    <xf numFmtId="0" fontId="5" fillId="3" borderId="3" xfId="0" applyFont="1" applyFill="1" applyBorder="1" applyProtection="1">
      <protection hidden="1"/>
    </xf>
    <xf numFmtId="44" fontId="1" fillId="2" borderId="8" xfId="0" applyNumberFormat="1" applyFont="1" applyFill="1" applyBorder="1" applyProtection="1">
      <protection hidden="1"/>
    </xf>
    <xf numFmtId="44" fontId="5" fillId="3" borderId="0" xfId="0" applyNumberFormat="1" applyFont="1" applyFill="1" applyProtection="1">
      <protection hidden="1"/>
    </xf>
    <xf numFmtId="44" fontId="0" fillId="3" borderId="0" xfId="0" applyNumberFormat="1" applyFill="1" applyProtection="1">
      <protection hidden="1"/>
    </xf>
    <xf numFmtId="0" fontId="5" fillId="3" borderId="2" xfId="0" applyFont="1" applyFill="1" applyBorder="1" applyProtection="1">
      <protection hidden="1"/>
    </xf>
    <xf numFmtId="0" fontId="5" fillId="3" borderId="1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6" xfId="0" applyFont="1" applyFill="1" applyBorder="1" applyProtection="1">
      <protection hidden="1"/>
    </xf>
    <xf numFmtId="0" fontId="5" fillId="3" borderId="11" xfId="0" applyFont="1" applyFill="1" applyBorder="1" applyProtection="1">
      <protection hidden="1"/>
    </xf>
    <xf numFmtId="0" fontId="6" fillId="3" borderId="0" xfId="0" applyFont="1" applyFill="1" applyProtection="1">
      <protection hidden="1"/>
    </xf>
    <xf numFmtId="44" fontId="3" fillId="3" borderId="0" xfId="0" applyNumberFormat="1" applyFont="1" applyFill="1" applyProtection="1">
      <protection hidden="1"/>
    </xf>
    <xf numFmtId="0" fontId="6" fillId="3" borderId="14" xfId="0" applyFont="1" applyFill="1" applyBorder="1" applyProtection="1">
      <protection hidden="1"/>
    </xf>
    <xf numFmtId="0" fontId="6" fillId="3" borderId="15" xfId="0" applyFont="1" applyFill="1" applyBorder="1" applyProtection="1">
      <protection hidden="1"/>
    </xf>
    <xf numFmtId="44" fontId="5" fillId="4" borderId="14" xfId="0" applyNumberFormat="1" applyFont="1" applyFill="1" applyBorder="1" applyProtection="1">
      <protection hidden="1"/>
    </xf>
    <xf numFmtId="44" fontId="5" fillId="4" borderId="15" xfId="0" applyNumberFormat="1" applyFont="1" applyFill="1" applyBorder="1" applyProtection="1">
      <protection hidden="1"/>
    </xf>
    <xf numFmtId="0" fontId="0" fillId="3" borderId="14" xfId="0" applyFill="1" applyBorder="1" applyProtection="1">
      <protection hidden="1"/>
    </xf>
    <xf numFmtId="0" fontId="0" fillId="3" borderId="15" xfId="0" applyFill="1" applyBorder="1" applyProtection="1">
      <protection hidden="1"/>
    </xf>
    <xf numFmtId="0" fontId="5" fillId="4" borderId="15" xfId="0" applyFont="1" applyFill="1" applyBorder="1" applyProtection="1">
      <protection hidden="1"/>
    </xf>
    <xf numFmtId="0" fontId="5" fillId="4" borderId="14" xfId="0" applyFont="1" applyFill="1" applyBorder="1" applyProtection="1">
      <protection hidden="1"/>
    </xf>
    <xf numFmtId="44" fontId="5" fillId="3" borderId="14" xfId="0" applyNumberFormat="1" applyFont="1" applyFill="1" applyBorder="1" applyProtection="1">
      <protection hidden="1"/>
    </xf>
    <xf numFmtId="44" fontId="5" fillId="3" borderId="15" xfId="0" applyNumberFormat="1" applyFont="1" applyFill="1" applyBorder="1" applyProtection="1">
      <protection hidden="1"/>
    </xf>
    <xf numFmtId="0" fontId="5" fillId="3" borderId="14" xfId="0" applyFont="1" applyFill="1" applyBorder="1" applyProtection="1">
      <protection hidden="1"/>
    </xf>
    <xf numFmtId="0" fontId="5" fillId="3" borderId="15" xfId="0" applyFont="1" applyFill="1" applyBorder="1" applyProtection="1">
      <protection hidden="1"/>
    </xf>
    <xf numFmtId="44" fontId="5" fillId="4" borderId="16" xfId="0" applyNumberFormat="1" applyFont="1" applyFill="1" applyBorder="1" applyProtection="1">
      <protection hidden="1"/>
    </xf>
    <xf numFmtId="44" fontId="5" fillId="4" borderId="17" xfId="0" applyNumberFormat="1" applyFont="1" applyFill="1" applyBorder="1" applyProtection="1">
      <protection hidden="1"/>
    </xf>
    <xf numFmtId="2" fontId="5" fillId="4" borderId="14" xfId="0" applyNumberFormat="1" applyFont="1" applyFill="1" applyBorder="1" applyProtection="1">
      <protection hidden="1"/>
    </xf>
    <xf numFmtId="0" fontId="7" fillId="3" borderId="14" xfId="0" applyFont="1" applyFill="1" applyBorder="1" applyProtection="1">
      <protection hidden="1"/>
    </xf>
    <xf numFmtId="0" fontId="8" fillId="3" borderId="15" xfId="0" applyFont="1" applyFill="1" applyBorder="1" applyProtection="1">
      <protection hidden="1"/>
    </xf>
    <xf numFmtId="44" fontId="10" fillId="4" borderId="14" xfId="0" applyNumberFormat="1" applyFont="1" applyFill="1" applyBorder="1" applyProtection="1">
      <protection hidden="1"/>
    </xf>
    <xf numFmtId="0" fontId="11" fillId="4" borderId="15" xfId="0" applyFont="1" applyFill="1" applyBorder="1" applyProtection="1">
      <protection hidden="1"/>
    </xf>
    <xf numFmtId="0" fontId="10" fillId="3" borderId="14" xfId="0" applyFont="1" applyFill="1" applyBorder="1" applyProtection="1">
      <protection hidden="1"/>
    </xf>
    <xf numFmtId="0" fontId="11" fillId="3" borderId="15" xfId="0" applyFont="1" applyFill="1" applyBorder="1" applyProtection="1">
      <protection hidden="1"/>
    </xf>
    <xf numFmtId="0" fontId="10" fillId="4" borderId="14" xfId="0" applyFont="1" applyFill="1" applyBorder="1" applyProtection="1">
      <protection hidden="1"/>
    </xf>
    <xf numFmtId="44" fontId="11" fillId="4" borderId="15" xfId="0" applyNumberFormat="1" applyFont="1" applyFill="1" applyBorder="1" applyProtection="1">
      <protection hidden="1"/>
    </xf>
    <xf numFmtId="44" fontId="10" fillId="3" borderId="14" xfId="0" applyNumberFormat="1" applyFont="1" applyFill="1" applyBorder="1" applyProtection="1">
      <protection hidden="1"/>
    </xf>
    <xf numFmtId="44" fontId="11" fillId="3" borderId="15" xfId="0" applyNumberFormat="1" applyFont="1" applyFill="1" applyBorder="1" applyProtection="1">
      <protection hidden="1"/>
    </xf>
    <xf numFmtId="44" fontId="10" fillId="3" borderId="16" xfId="0" applyNumberFormat="1" applyFont="1" applyFill="1" applyBorder="1" applyProtection="1">
      <protection hidden="1"/>
    </xf>
    <xf numFmtId="44" fontId="11" fillId="3" borderId="17" xfId="0" applyNumberFormat="1" applyFont="1" applyFill="1" applyBorder="1" applyProtection="1">
      <protection hidden="1"/>
    </xf>
    <xf numFmtId="44" fontId="5" fillId="4" borderId="0" xfId="0" applyNumberFormat="1" applyFont="1" applyFill="1" applyProtection="1">
      <protection hidden="1"/>
    </xf>
    <xf numFmtId="0" fontId="5" fillId="4" borderId="0" xfId="0" applyFont="1" applyFill="1" applyProtection="1">
      <protection hidden="1"/>
    </xf>
    <xf numFmtId="44" fontId="0" fillId="4" borderId="0" xfId="0" applyNumberFormat="1" applyFill="1" applyProtection="1">
      <protection hidden="1"/>
    </xf>
    <xf numFmtId="0" fontId="0" fillId="4" borderId="0" xfId="0" applyFill="1" applyProtection="1"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5" fillId="3" borderId="5" xfId="0" applyFont="1" applyFill="1" applyBorder="1" applyAlignment="1" applyProtection="1">
      <alignment horizontal="right"/>
      <protection hidden="1"/>
    </xf>
    <xf numFmtId="0" fontId="0" fillId="2" borderId="0" xfId="0" applyFill="1" applyProtection="1">
      <protection hidden="1"/>
    </xf>
    <xf numFmtId="0" fontId="9" fillId="3" borderId="0" xfId="0" applyFont="1" applyFill="1" applyProtection="1">
      <protection hidden="1"/>
    </xf>
    <xf numFmtId="44" fontId="5" fillId="5" borderId="14" xfId="0" applyNumberFormat="1" applyFont="1" applyFill="1" applyBorder="1" applyProtection="1">
      <protection locked="0"/>
    </xf>
    <xf numFmtId="0" fontId="5" fillId="5" borderId="14" xfId="0" applyFont="1" applyFill="1" applyBorder="1" applyProtection="1">
      <protection locked="0"/>
    </xf>
    <xf numFmtId="0" fontId="5" fillId="4" borderId="18" xfId="0" applyFont="1" applyFill="1" applyBorder="1" applyAlignment="1" applyProtection="1">
      <alignment horizontal="center" vertical="center" textRotation="90"/>
      <protection hidden="1"/>
    </xf>
    <xf numFmtId="0" fontId="5" fillId="4" borderId="19" xfId="0" applyFont="1" applyFill="1" applyBorder="1" applyAlignment="1" applyProtection="1">
      <alignment horizontal="center" vertical="center" textRotation="90"/>
      <protection hidden="1"/>
    </xf>
    <xf numFmtId="0" fontId="5" fillId="4" borderId="20" xfId="0" applyFont="1" applyFill="1" applyBorder="1" applyAlignment="1" applyProtection="1">
      <alignment horizontal="center" vertical="center" textRotation="90"/>
      <protection hidden="1"/>
    </xf>
    <xf numFmtId="0" fontId="4" fillId="4" borderId="7" xfId="0" applyFont="1" applyFill="1" applyBorder="1" applyAlignment="1" applyProtection="1">
      <alignment horizontal="center"/>
      <protection hidden="1"/>
    </xf>
    <xf numFmtId="0" fontId="4" fillId="4" borderId="8" xfId="0" applyFont="1" applyFill="1" applyBorder="1" applyAlignment="1" applyProtection="1">
      <alignment horizontal="center"/>
      <protection hidden="1"/>
    </xf>
    <xf numFmtId="0" fontId="4" fillId="4" borderId="9" xfId="0" applyFont="1" applyFill="1" applyBorder="1" applyAlignment="1" applyProtection="1">
      <alignment horizontal="center"/>
      <protection hidden="1"/>
    </xf>
    <xf numFmtId="0" fontId="5" fillId="3" borderId="10" xfId="0" applyFont="1" applyFill="1" applyBorder="1" applyAlignment="1" applyProtection="1">
      <alignment horizontal="center"/>
      <protection hidden="1"/>
    </xf>
    <xf numFmtId="0" fontId="12" fillId="3" borderId="0" xfId="1" applyFont="1" applyFill="1" applyBorder="1" applyAlignment="1" applyProtection="1">
      <alignment horizontal="center" vertical="center"/>
      <protection locked="0" hidden="1"/>
    </xf>
    <xf numFmtId="0" fontId="5" fillId="3" borderId="11" xfId="0" applyFont="1" applyFill="1" applyBorder="1" applyAlignment="1" applyProtection="1">
      <alignment horizontal="center"/>
      <protection hidden="1"/>
    </xf>
    <xf numFmtId="0" fontId="3" fillId="3" borderId="12" xfId="0" applyFont="1" applyFill="1" applyBorder="1" applyAlignment="1" applyProtection="1">
      <alignment horizontal="center"/>
      <protection hidden="1"/>
    </xf>
    <xf numFmtId="0" fontId="3" fillId="3" borderId="13" xfId="0" applyFont="1" applyFill="1" applyBorder="1" applyAlignment="1" applyProtection="1">
      <alignment horizontal="center"/>
      <protection hidden="1"/>
    </xf>
    <xf numFmtId="0" fontId="13" fillId="4" borderId="0" xfId="0" applyFont="1" applyFill="1" applyProtection="1">
      <protection hidden="1"/>
    </xf>
    <xf numFmtId="0" fontId="13" fillId="5" borderId="21" xfId="0" applyFont="1" applyFill="1" applyBorder="1" applyProtection="1">
      <protection locked="0"/>
    </xf>
  </cellXfs>
  <cellStyles count="2">
    <cellStyle name="Hyperlink" xfId="1" builtinId="8"/>
    <cellStyle name="Standaard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B7C6F"/>
      <color rgb="FF2D8D7E"/>
      <color rgb="FFFFC10A"/>
      <color rgb="FF444444"/>
      <color rgb="FF88AB27"/>
      <color rgb="FFFFFFFF"/>
      <color rgb="FFFF2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nijenhuistrucksolutions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647700</xdr:colOff>
      <xdr:row>60</xdr:row>
      <xdr:rowOff>114300</xdr:rowOff>
    </xdr:from>
    <xdr:to>
      <xdr:col>11</xdr:col>
      <xdr:colOff>146226</xdr:colOff>
      <xdr:row>64</xdr:row>
      <xdr:rowOff>88899</xdr:rowOff>
    </xdr:to>
    <xdr:pic>
      <xdr:nvPicPr>
        <xdr:cNvPr id="3" name="Afbeelding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3EA170-23E6-AF53-A83A-67F325ACF9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71500" y="12458700"/>
          <a:ext cx="797101" cy="78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nijenhuistrucksolutions.nl/_files/ugd/d90f34_acaf583f2cef48e59c69e0c41d5c2c6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713F7-9043-3843-8CC1-3A929F6512B5}">
  <dimension ref="A1:M72"/>
  <sheetViews>
    <sheetView tabSelected="1" topLeftCell="C2" zoomScale="131" workbookViewId="0">
      <selection activeCell="E17" sqref="E17"/>
    </sheetView>
  </sheetViews>
  <sheetFormatPr baseColWidth="10" defaultColWidth="11" defaultRowHeight="16" outlineLevelRow="1" x14ac:dyDescent="0.2"/>
  <cols>
    <col min="1" max="2" width="11" style="47"/>
    <col min="3" max="3" width="38.33203125" style="47" bestFit="1" customWidth="1"/>
    <col min="4" max="4" width="22.1640625" style="47" bestFit="1" customWidth="1"/>
    <col min="5" max="5" width="13.33203125" style="47" bestFit="1" customWidth="1"/>
    <col min="6" max="6" width="13" style="47" bestFit="1" customWidth="1"/>
    <col min="7" max="7" width="19.83203125" style="47" bestFit="1" customWidth="1"/>
    <col min="8" max="8" width="13.1640625" style="47" bestFit="1" customWidth="1"/>
    <col min="9" max="9" width="13" style="47" bestFit="1" customWidth="1"/>
    <col min="10" max="10" width="11" style="47"/>
    <col min="11" max="11" width="17" style="47" bestFit="1" customWidth="1"/>
    <col min="12" max="12" width="15.6640625" style="47" bestFit="1" customWidth="1"/>
    <col min="13" max="16384" width="11" style="47"/>
  </cols>
  <sheetData>
    <row r="1" spans="1:13" ht="17" thickBo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7" thickBot="1" x14ac:dyDescent="0.25">
      <c r="A2" s="9"/>
      <c r="B2" s="9"/>
      <c r="C2" s="62" t="s">
        <v>48</v>
      </c>
      <c r="D2" s="44"/>
      <c r="E2" s="63">
        <v>2024</v>
      </c>
      <c r="F2" s="9"/>
      <c r="G2" s="9"/>
      <c r="H2" s="9"/>
      <c r="I2" s="9"/>
      <c r="J2" s="9"/>
      <c r="K2" s="9"/>
      <c r="L2" s="9"/>
      <c r="M2" s="9"/>
    </row>
    <row r="3" spans="1:13" ht="17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x14ac:dyDescent="0.2">
      <c r="A4" s="9"/>
      <c r="B4" s="9"/>
      <c r="C4" s="48" t="s">
        <v>0</v>
      </c>
      <c r="D4" s="9"/>
      <c r="E4" s="60" t="s">
        <v>1</v>
      </c>
      <c r="F4" s="61"/>
      <c r="G4" s="12"/>
      <c r="H4" s="60" t="s">
        <v>2</v>
      </c>
      <c r="I4" s="61"/>
      <c r="J4" s="12"/>
      <c r="K4" s="60" t="s">
        <v>3</v>
      </c>
      <c r="L4" s="61"/>
      <c r="M4" s="9"/>
    </row>
    <row r="5" spans="1:13" x14ac:dyDescent="0.2">
      <c r="A5" s="9"/>
      <c r="B5" s="9"/>
      <c r="C5" s="9"/>
      <c r="D5" s="9"/>
      <c r="E5" s="14"/>
      <c r="F5" s="15"/>
      <c r="G5" s="12"/>
      <c r="H5" s="14"/>
      <c r="I5" s="15"/>
      <c r="J5" s="12"/>
      <c r="K5" s="29" t="s">
        <v>4</v>
      </c>
      <c r="L5" s="30" t="s">
        <v>5</v>
      </c>
      <c r="M5" s="9"/>
    </row>
    <row r="6" spans="1:13" x14ac:dyDescent="0.2">
      <c r="A6" s="9"/>
      <c r="B6" s="9"/>
      <c r="C6" s="9"/>
      <c r="D6" s="9"/>
      <c r="E6" s="14"/>
      <c r="F6" s="15"/>
      <c r="G6" s="12"/>
      <c r="H6" s="14"/>
      <c r="I6" s="15"/>
      <c r="J6" s="12"/>
      <c r="K6" s="14"/>
      <c r="L6" s="15"/>
      <c r="M6" s="9"/>
    </row>
    <row r="7" spans="1:13" ht="19" x14ac:dyDescent="0.25">
      <c r="A7" s="9"/>
      <c r="B7" s="51" t="s">
        <v>6</v>
      </c>
      <c r="C7" s="42" t="s">
        <v>7</v>
      </c>
      <c r="D7" s="42"/>
      <c r="E7" s="49">
        <v>110000</v>
      </c>
      <c r="F7" s="17"/>
      <c r="G7" s="41"/>
      <c r="H7" s="49">
        <v>375000</v>
      </c>
      <c r="I7" s="17"/>
      <c r="J7" s="43"/>
      <c r="K7" s="31"/>
      <c r="L7" s="32"/>
      <c r="M7" s="9"/>
    </row>
    <row r="8" spans="1:13" ht="19" x14ac:dyDescent="0.25">
      <c r="A8" s="9"/>
      <c r="B8" s="52"/>
      <c r="C8" s="42" t="s">
        <v>8</v>
      </c>
      <c r="D8" s="42"/>
      <c r="E8" s="16">
        <v>0</v>
      </c>
      <c r="F8" s="17"/>
      <c r="G8" s="41"/>
      <c r="H8" s="49">
        <v>80000</v>
      </c>
      <c r="I8" s="17"/>
      <c r="J8" s="43"/>
      <c r="K8" s="31"/>
      <c r="L8" s="32"/>
      <c r="M8" s="9"/>
    </row>
    <row r="9" spans="1:13" ht="19" x14ac:dyDescent="0.25">
      <c r="A9" s="9"/>
      <c r="B9" s="52"/>
      <c r="C9" s="42" t="s">
        <v>9</v>
      </c>
      <c r="D9" s="42"/>
      <c r="E9" s="16">
        <v>0</v>
      </c>
      <c r="F9" s="17"/>
      <c r="G9" s="41"/>
      <c r="H9" s="16">
        <f>((H7-H8)*0.45)*0.258</f>
        <v>34249.5</v>
      </c>
      <c r="I9" s="17"/>
      <c r="J9" s="43"/>
      <c r="K9" s="31"/>
      <c r="L9" s="32"/>
      <c r="M9" s="9"/>
    </row>
    <row r="10" spans="1:13" ht="19" x14ac:dyDescent="0.25">
      <c r="A10" s="9"/>
      <c r="B10" s="52"/>
      <c r="C10" s="42" t="s">
        <v>10</v>
      </c>
      <c r="D10" s="42"/>
      <c r="E10" s="16"/>
      <c r="F10" s="17">
        <f>E7-E8-E9</f>
        <v>110000</v>
      </c>
      <c r="G10" s="41"/>
      <c r="H10" s="16"/>
      <c r="I10" s="17">
        <f>H7-H8-H9</f>
        <v>260750.5</v>
      </c>
      <c r="J10" s="43"/>
      <c r="K10" s="31"/>
      <c r="L10" s="32"/>
      <c r="M10" s="9"/>
    </row>
    <row r="11" spans="1:13" ht="19" x14ac:dyDescent="0.25">
      <c r="A11" s="9"/>
      <c r="B11" s="52"/>
      <c r="C11" s="42"/>
      <c r="D11" s="42"/>
      <c r="E11" s="16"/>
      <c r="F11" s="17"/>
      <c r="G11" s="41"/>
      <c r="H11" s="16"/>
      <c r="I11" s="17"/>
      <c r="J11" s="43"/>
      <c r="K11" s="31"/>
      <c r="L11" s="32"/>
      <c r="M11" s="9"/>
    </row>
    <row r="12" spans="1:13" ht="19" x14ac:dyDescent="0.25">
      <c r="A12" s="9"/>
      <c r="B12" s="53"/>
      <c r="C12" s="42" t="s">
        <v>11</v>
      </c>
      <c r="D12" s="42"/>
      <c r="E12" s="16"/>
      <c r="F12" s="17"/>
      <c r="G12" s="41"/>
      <c r="H12" s="16"/>
      <c r="I12" s="17"/>
      <c r="J12" s="43"/>
      <c r="K12" s="31">
        <f>I10-F10</f>
        <v>150750.5</v>
      </c>
      <c r="L12" s="32"/>
      <c r="M12" s="9"/>
    </row>
    <row r="13" spans="1:13" ht="19" x14ac:dyDescent="0.25">
      <c r="A13" s="9"/>
      <c r="B13" s="9"/>
      <c r="C13" s="9"/>
      <c r="D13" s="9"/>
      <c r="E13" s="18"/>
      <c r="F13" s="19"/>
      <c r="G13" s="9"/>
      <c r="H13" s="18"/>
      <c r="I13" s="19"/>
      <c r="J13" s="9"/>
      <c r="K13" s="33"/>
      <c r="L13" s="34"/>
      <c r="M13" s="9"/>
    </row>
    <row r="14" spans="1:13" ht="19" x14ac:dyDescent="0.25">
      <c r="A14" s="9"/>
      <c r="B14" s="9"/>
      <c r="C14" s="48" t="s">
        <v>0</v>
      </c>
      <c r="D14" s="9"/>
      <c r="E14" s="18"/>
      <c r="F14" s="19"/>
      <c r="G14" s="9"/>
      <c r="H14" s="18"/>
      <c r="I14" s="19"/>
      <c r="J14" s="9"/>
      <c r="K14" s="33"/>
      <c r="L14" s="34"/>
      <c r="M14" s="9"/>
    </row>
    <row r="15" spans="1:13" ht="19" x14ac:dyDescent="0.25">
      <c r="A15" s="9"/>
      <c r="B15" s="9"/>
      <c r="C15" s="9"/>
      <c r="D15" s="9"/>
      <c r="E15" s="18"/>
      <c r="F15" s="19"/>
      <c r="G15" s="9"/>
      <c r="H15" s="18"/>
      <c r="I15" s="19"/>
      <c r="J15" s="9"/>
      <c r="K15" s="33"/>
      <c r="L15" s="34"/>
      <c r="M15" s="9"/>
    </row>
    <row r="16" spans="1:13" ht="19" x14ac:dyDescent="0.25">
      <c r="A16" s="9"/>
      <c r="B16" s="9"/>
      <c r="C16" s="9"/>
      <c r="D16" s="9"/>
      <c r="E16" s="18"/>
      <c r="F16" s="19"/>
      <c r="G16" s="9"/>
      <c r="H16" s="18"/>
      <c r="I16" s="19"/>
      <c r="J16" s="9"/>
      <c r="K16" s="33"/>
      <c r="L16" s="34"/>
      <c r="M16" s="9"/>
    </row>
    <row r="17" spans="1:13" ht="19" x14ac:dyDescent="0.25">
      <c r="A17" s="9"/>
      <c r="B17" s="51" t="s">
        <v>12</v>
      </c>
      <c r="C17" s="42" t="s">
        <v>13</v>
      </c>
      <c r="D17" s="42"/>
      <c r="E17" s="50">
        <v>450</v>
      </c>
      <c r="F17" s="20"/>
      <c r="G17" s="42"/>
      <c r="H17" s="21"/>
      <c r="I17" s="20"/>
      <c r="J17" s="44"/>
      <c r="K17" s="35"/>
      <c r="L17" s="32"/>
      <c r="M17" s="9"/>
    </row>
    <row r="18" spans="1:13" ht="19" x14ac:dyDescent="0.25">
      <c r="A18" s="9"/>
      <c r="B18" s="52"/>
      <c r="C18" s="42" t="s">
        <v>14</v>
      </c>
      <c r="D18" s="42"/>
      <c r="E18" s="50">
        <v>250</v>
      </c>
      <c r="F18" s="20"/>
      <c r="G18" s="42"/>
      <c r="H18" s="21"/>
      <c r="I18" s="20"/>
      <c r="J18" s="44"/>
      <c r="K18" s="35"/>
      <c r="L18" s="32"/>
      <c r="M18" s="9"/>
    </row>
    <row r="19" spans="1:13" ht="19" x14ac:dyDescent="0.25">
      <c r="A19" s="9"/>
      <c r="B19" s="52"/>
      <c r="C19" s="42" t="s">
        <v>15</v>
      </c>
      <c r="D19" s="42"/>
      <c r="E19" s="21">
        <f>E17*E18</f>
        <v>112500</v>
      </c>
      <c r="F19" s="20"/>
      <c r="G19" s="42"/>
      <c r="H19" s="21"/>
      <c r="I19" s="20"/>
      <c r="J19" s="44"/>
      <c r="K19" s="35"/>
      <c r="L19" s="32"/>
      <c r="M19" s="9"/>
    </row>
    <row r="20" spans="1:13" ht="19" x14ac:dyDescent="0.25">
      <c r="A20" s="9"/>
      <c r="B20" s="52"/>
      <c r="C20" s="42" t="s">
        <v>16</v>
      </c>
      <c r="D20" s="42"/>
      <c r="E20" s="50">
        <v>8</v>
      </c>
      <c r="F20" s="20"/>
      <c r="G20" s="42"/>
      <c r="H20" s="21"/>
      <c r="I20" s="20"/>
      <c r="J20" s="44"/>
      <c r="K20" s="35"/>
      <c r="L20" s="32"/>
      <c r="M20" s="9"/>
    </row>
    <row r="21" spans="1:13" ht="19" x14ac:dyDescent="0.25">
      <c r="A21" s="9"/>
      <c r="B21" s="52"/>
      <c r="C21" s="42"/>
      <c r="D21" s="42"/>
      <c r="E21" s="21"/>
      <c r="F21" s="20"/>
      <c r="G21" s="42"/>
      <c r="H21" s="21"/>
      <c r="I21" s="20"/>
      <c r="J21" s="44"/>
      <c r="K21" s="35"/>
      <c r="L21" s="32"/>
      <c r="M21" s="9"/>
    </row>
    <row r="22" spans="1:13" ht="19" x14ac:dyDescent="0.25">
      <c r="A22" s="9"/>
      <c r="B22" s="52"/>
      <c r="C22" s="42" t="s">
        <v>17</v>
      </c>
      <c r="D22" s="42"/>
      <c r="E22" s="50">
        <v>4</v>
      </c>
      <c r="F22" s="20"/>
      <c r="G22" s="42"/>
      <c r="H22" s="28">
        <f>H23/E17</f>
        <v>1.2544</v>
      </c>
      <c r="I22" s="20"/>
      <c r="J22" s="44"/>
      <c r="K22" s="35"/>
      <c r="L22" s="32"/>
      <c r="M22" s="9"/>
    </row>
    <row r="23" spans="1:13" ht="19" x14ac:dyDescent="0.25">
      <c r="A23" s="9"/>
      <c r="B23" s="53"/>
      <c r="C23" s="42" t="s">
        <v>18</v>
      </c>
      <c r="D23" s="42"/>
      <c r="E23" s="21">
        <f>E17/E22</f>
        <v>112.5</v>
      </c>
      <c r="F23" s="20"/>
      <c r="G23" s="42"/>
      <c r="H23" s="21">
        <f>(((E23*5.0176)))</f>
        <v>564.48</v>
      </c>
      <c r="I23" s="20"/>
      <c r="J23" s="44"/>
      <c r="K23" s="35"/>
      <c r="L23" s="32"/>
      <c r="M23" s="9"/>
    </row>
    <row r="24" spans="1:13" ht="19" x14ac:dyDescent="0.25">
      <c r="A24" s="9"/>
      <c r="B24" s="9"/>
      <c r="C24" s="9"/>
      <c r="D24" s="9"/>
      <c r="E24" s="18"/>
      <c r="F24" s="19"/>
      <c r="G24" s="9"/>
      <c r="H24" s="18"/>
      <c r="I24" s="19"/>
      <c r="J24" s="9"/>
      <c r="K24" s="33"/>
      <c r="L24" s="34"/>
      <c r="M24" s="9"/>
    </row>
    <row r="25" spans="1:13" ht="19" x14ac:dyDescent="0.25">
      <c r="A25" s="9"/>
      <c r="B25" s="9"/>
      <c r="C25" s="48" t="s">
        <v>0</v>
      </c>
      <c r="D25" s="9"/>
      <c r="E25" s="18"/>
      <c r="F25" s="19"/>
      <c r="G25" s="9"/>
      <c r="H25" s="18"/>
      <c r="I25" s="19"/>
      <c r="J25" s="9"/>
      <c r="K25" s="33"/>
      <c r="L25" s="34"/>
      <c r="M25" s="9"/>
    </row>
    <row r="26" spans="1:13" ht="19" x14ac:dyDescent="0.25">
      <c r="A26" s="9"/>
      <c r="B26" s="9"/>
      <c r="C26" s="9"/>
      <c r="D26" s="9"/>
      <c r="E26" s="18"/>
      <c r="F26" s="19"/>
      <c r="G26" s="9"/>
      <c r="H26" s="18"/>
      <c r="I26" s="19"/>
      <c r="J26" s="9"/>
      <c r="K26" s="33"/>
      <c r="L26" s="34"/>
      <c r="M26" s="9"/>
    </row>
    <row r="27" spans="1:13" ht="19" x14ac:dyDescent="0.25">
      <c r="A27" s="9"/>
      <c r="B27" s="9"/>
      <c r="C27" s="9"/>
      <c r="D27" s="9"/>
      <c r="E27" s="18"/>
      <c r="F27" s="19"/>
      <c r="G27" s="9"/>
      <c r="H27" s="18"/>
      <c r="I27" s="19"/>
      <c r="J27" s="9"/>
      <c r="K27" s="33"/>
      <c r="L27" s="34"/>
      <c r="M27" s="9"/>
    </row>
    <row r="28" spans="1:13" ht="19" x14ac:dyDescent="0.25">
      <c r="A28" s="9"/>
      <c r="B28" s="51" t="s">
        <v>19</v>
      </c>
      <c r="C28" s="42" t="s">
        <v>20</v>
      </c>
      <c r="D28" s="42"/>
      <c r="E28" s="49">
        <v>3</v>
      </c>
      <c r="F28" s="17"/>
      <c r="G28" s="41"/>
      <c r="H28" s="16"/>
      <c r="I28" s="20"/>
      <c r="J28" s="44"/>
      <c r="K28" s="35"/>
      <c r="L28" s="32"/>
      <c r="M28" s="9"/>
    </row>
    <row r="29" spans="1:13" ht="19" x14ac:dyDescent="0.25">
      <c r="A29" s="9"/>
      <c r="B29" s="52"/>
      <c r="C29" s="42" t="s">
        <v>21</v>
      </c>
      <c r="D29" s="42"/>
      <c r="E29" s="16"/>
      <c r="F29" s="17"/>
      <c r="G29" s="41"/>
      <c r="H29" s="49">
        <v>0.25</v>
      </c>
      <c r="I29" s="20"/>
      <c r="J29" s="44"/>
      <c r="K29" s="35"/>
      <c r="L29" s="32"/>
      <c r="M29" s="9"/>
    </row>
    <row r="30" spans="1:13" ht="19" x14ac:dyDescent="0.25">
      <c r="A30" s="9"/>
      <c r="B30" s="52"/>
      <c r="C30" s="42" t="s">
        <v>22</v>
      </c>
      <c r="D30" s="42"/>
      <c r="E30" s="16"/>
      <c r="F30" s="17"/>
      <c r="G30" s="41"/>
      <c r="H30" s="49">
        <v>0.1</v>
      </c>
      <c r="I30" s="20"/>
      <c r="J30" s="44"/>
      <c r="K30" s="35"/>
      <c r="L30" s="32"/>
      <c r="M30" s="9"/>
    </row>
    <row r="31" spans="1:13" ht="19" x14ac:dyDescent="0.25">
      <c r="A31" s="9"/>
      <c r="B31" s="52"/>
      <c r="C31" s="42"/>
      <c r="D31" s="42"/>
      <c r="E31" s="21"/>
      <c r="F31" s="20"/>
      <c r="G31" s="42"/>
      <c r="H31" s="21"/>
      <c r="I31" s="20"/>
      <c r="J31" s="44"/>
      <c r="K31" s="35"/>
      <c r="L31" s="32"/>
      <c r="M31" s="9"/>
    </row>
    <row r="32" spans="1:13" ht="19" x14ac:dyDescent="0.25">
      <c r="A32" s="9"/>
      <c r="B32" s="52"/>
      <c r="C32" s="42" t="s">
        <v>23</v>
      </c>
      <c r="D32" s="42"/>
      <c r="E32" s="16">
        <f>E28*E23/E17</f>
        <v>0.75</v>
      </c>
      <c r="F32" s="17"/>
      <c r="G32" s="41"/>
      <c r="H32" s="16">
        <f>H22*(H29+H30)</f>
        <v>0.43903999999999993</v>
      </c>
      <c r="I32" s="17"/>
      <c r="J32" s="43"/>
      <c r="K32" s="31"/>
      <c r="L32" s="36"/>
      <c r="M32" s="9"/>
    </row>
    <row r="33" spans="1:13" ht="19" x14ac:dyDescent="0.25">
      <c r="A33" s="9"/>
      <c r="B33" s="52"/>
      <c r="C33" s="42" t="s">
        <v>24</v>
      </c>
      <c r="D33" s="42"/>
      <c r="E33" s="16">
        <f>E28*E23</f>
        <v>337.5</v>
      </c>
      <c r="F33" s="17"/>
      <c r="G33" s="41"/>
      <c r="H33" s="16">
        <f>H23*(H29+H30)</f>
        <v>197.56799999999998</v>
      </c>
      <c r="I33" s="17"/>
      <c r="J33" s="43"/>
      <c r="K33" s="31"/>
      <c r="L33" s="36"/>
      <c r="M33" s="9"/>
    </row>
    <row r="34" spans="1:13" ht="19" x14ac:dyDescent="0.25">
      <c r="A34" s="9"/>
      <c r="B34" s="52"/>
      <c r="C34" s="42" t="s">
        <v>25</v>
      </c>
      <c r="D34" s="42"/>
      <c r="E34" s="16">
        <f>E28*E23*E18</f>
        <v>84375</v>
      </c>
      <c r="F34" s="17"/>
      <c r="G34" s="41"/>
      <c r="H34" s="16">
        <f>(H29+H30)*H23*E18</f>
        <v>49391.999999999993</v>
      </c>
      <c r="I34" s="17"/>
      <c r="J34" s="43"/>
      <c r="K34" s="31"/>
      <c r="L34" s="36"/>
      <c r="M34" s="9"/>
    </row>
    <row r="35" spans="1:13" ht="19" x14ac:dyDescent="0.25">
      <c r="A35" s="9"/>
      <c r="B35" s="53"/>
      <c r="C35" s="42" t="s">
        <v>26</v>
      </c>
      <c r="D35" s="42"/>
      <c r="E35" s="16">
        <f>E34*E20</f>
        <v>675000</v>
      </c>
      <c r="F35" s="17"/>
      <c r="G35" s="41"/>
      <c r="H35" s="16">
        <f>H34*E20</f>
        <v>395135.99999999994</v>
      </c>
      <c r="I35" s="17"/>
      <c r="J35" s="43"/>
      <c r="K35" s="31">
        <f>IF(E35-H35&lt;=0,(E35-H35)*-1,0)</f>
        <v>0</v>
      </c>
      <c r="L35" s="36">
        <f>IF(E35-H35&gt;=0,E35-H35,0)</f>
        <v>279864.00000000006</v>
      </c>
      <c r="M35" s="9"/>
    </row>
    <row r="36" spans="1:13" ht="19" x14ac:dyDescent="0.25">
      <c r="A36" s="9"/>
      <c r="B36" s="1"/>
      <c r="C36" s="1"/>
      <c r="D36" s="1"/>
      <c r="E36" s="22"/>
      <c r="F36" s="23"/>
      <c r="G36" s="5"/>
      <c r="H36" s="22"/>
      <c r="I36" s="23"/>
      <c r="J36" s="6"/>
      <c r="K36" s="37"/>
      <c r="L36" s="38"/>
      <c r="M36" s="9"/>
    </row>
    <row r="37" spans="1:13" ht="19" x14ac:dyDescent="0.25">
      <c r="A37" s="9"/>
      <c r="B37" s="1"/>
      <c r="C37" s="48" t="s">
        <v>0</v>
      </c>
      <c r="D37" s="1"/>
      <c r="E37" s="22"/>
      <c r="F37" s="23"/>
      <c r="G37" s="5"/>
      <c r="H37" s="22"/>
      <c r="I37" s="23"/>
      <c r="J37" s="6"/>
      <c r="K37" s="37"/>
      <c r="L37" s="38"/>
      <c r="M37" s="9"/>
    </row>
    <row r="38" spans="1:13" ht="19" x14ac:dyDescent="0.25">
      <c r="A38" s="9"/>
      <c r="B38" s="1"/>
      <c r="C38" s="1"/>
      <c r="D38" s="1"/>
      <c r="E38" s="22"/>
      <c r="F38" s="23"/>
      <c r="G38" s="5"/>
      <c r="H38" s="22"/>
      <c r="I38" s="23"/>
      <c r="J38" s="6"/>
      <c r="K38" s="37"/>
      <c r="L38" s="38"/>
      <c r="M38" s="9"/>
    </row>
    <row r="39" spans="1:13" ht="9.75" customHeight="1" x14ac:dyDescent="0.25">
      <c r="A39" s="9"/>
      <c r="B39" s="1"/>
      <c r="C39" s="1"/>
      <c r="D39" s="1"/>
      <c r="E39" s="24"/>
      <c r="F39" s="25"/>
      <c r="G39" s="1"/>
      <c r="H39" s="24"/>
      <c r="I39" s="25"/>
      <c r="J39" s="9"/>
      <c r="K39" s="33"/>
      <c r="L39" s="34"/>
      <c r="M39" s="9"/>
    </row>
    <row r="40" spans="1:13" ht="23.25" customHeight="1" x14ac:dyDescent="0.25">
      <c r="A40" s="9"/>
      <c r="B40" s="51" t="s">
        <v>27</v>
      </c>
      <c r="C40" s="42" t="s">
        <v>23</v>
      </c>
      <c r="D40" s="42"/>
      <c r="E40" s="49">
        <v>0.06</v>
      </c>
      <c r="F40" s="17"/>
      <c r="G40" s="41"/>
      <c r="H40" s="16">
        <f>E40*0.65</f>
        <v>3.9E-2</v>
      </c>
      <c r="I40" s="17"/>
      <c r="J40" s="43"/>
      <c r="K40" s="31"/>
      <c r="L40" s="36"/>
      <c r="M40" s="9"/>
    </row>
    <row r="41" spans="1:13" ht="19" x14ac:dyDescent="0.25">
      <c r="A41" s="9"/>
      <c r="B41" s="52"/>
      <c r="C41" s="42" t="s">
        <v>28</v>
      </c>
      <c r="D41" s="42"/>
      <c r="E41" s="16">
        <f>E17*E40</f>
        <v>27</v>
      </c>
      <c r="F41" s="17"/>
      <c r="G41" s="41"/>
      <c r="H41" s="16">
        <f>H40*E17</f>
        <v>17.55</v>
      </c>
      <c r="I41" s="17"/>
      <c r="J41" s="43"/>
      <c r="K41" s="31"/>
      <c r="L41" s="36"/>
      <c r="M41" s="9"/>
    </row>
    <row r="42" spans="1:13" ht="19" x14ac:dyDescent="0.25">
      <c r="A42" s="9"/>
      <c r="B42" s="52"/>
      <c r="C42" s="42" t="s">
        <v>25</v>
      </c>
      <c r="D42" s="42"/>
      <c r="E42" s="16">
        <f>E41*E18</f>
        <v>6750</v>
      </c>
      <c r="F42" s="17"/>
      <c r="G42" s="41"/>
      <c r="H42" s="16">
        <f>H41*E18</f>
        <v>4387.5</v>
      </c>
      <c r="I42" s="17"/>
      <c r="J42" s="43"/>
      <c r="K42" s="31"/>
      <c r="L42" s="36"/>
      <c r="M42" s="9"/>
    </row>
    <row r="43" spans="1:13" ht="19" x14ac:dyDescent="0.25">
      <c r="A43" s="9"/>
      <c r="B43" s="53"/>
      <c r="C43" s="42" t="s">
        <v>26</v>
      </c>
      <c r="D43" s="42"/>
      <c r="E43" s="16">
        <f>E42*E20</f>
        <v>54000</v>
      </c>
      <c r="F43" s="17"/>
      <c r="G43" s="41"/>
      <c r="H43" s="16">
        <f>H42*E20</f>
        <v>35100</v>
      </c>
      <c r="I43" s="17"/>
      <c r="J43" s="43"/>
      <c r="K43" s="31"/>
      <c r="L43" s="36">
        <f>E43-H43</f>
        <v>18900</v>
      </c>
      <c r="M43" s="9"/>
    </row>
    <row r="44" spans="1:13" ht="19" x14ac:dyDescent="0.25">
      <c r="A44" s="9"/>
      <c r="B44" s="1"/>
      <c r="C44" s="1"/>
      <c r="D44" s="1"/>
      <c r="E44" s="22"/>
      <c r="F44" s="23"/>
      <c r="G44" s="5"/>
      <c r="H44" s="22"/>
      <c r="I44" s="23"/>
      <c r="J44" s="6"/>
      <c r="K44" s="37"/>
      <c r="L44" s="38"/>
      <c r="M44" s="9"/>
    </row>
    <row r="45" spans="1:13" ht="19" x14ac:dyDescent="0.25">
      <c r="A45" s="9"/>
      <c r="B45" s="1"/>
      <c r="C45" s="48" t="s">
        <v>0</v>
      </c>
      <c r="D45" s="1"/>
      <c r="E45" s="22"/>
      <c r="F45" s="23"/>
      <c r="G45" s="5"/>
      <c r="H45" s="22"/>
      <c r="I45" s="23"/>
      <c r="J45" s="6"/>
      <c r="K45" s="37"/>
      <c r="L45" s="38"/>
      <c r="M45" s="9"/>
    </row>
    <row r="46" spans="1:13" ht="19" x14ac:dyDescent="0.25">
      <c r="A46" s="9"/>
      <c r="B46" s="1"/>
      <c r="C46" s="1"/>
      <c r="D46" s="1"/>
      <c r="E46" s="22"/>
      <c r="F46" s="23"/>
      <c r="G46" s="5"/>
      <c r="H46" s="22"/>
      <c r="I46" s="23"/>
      <c r="J46" s="6"/>
      <c r="K46" s="37"/>
      <c r="L46" s="38"/>
      <c r="M46" s="9"/>
    </row>
    <row r="47" spans="1:13" ht="19" x14ac:dyDescent="0.25">
      <c r="A47" s="9"/>
      <c r="B47" s="1"/>
      <c r="C47" s="1"/>
      <c r="D47" s="1"/>
      <c r="E47" s="24"/>
      <c r="F47" s="25"/>
      <c r="G47" s="1"/>
      <c r="H47" s="24"/>
      <c r="I47" s="25"/>
      <c r="J47" s="9"/>
      <c r="K47" s="33"/>
      <c r="L47" s="34"/>
      <c r="M47" s="9"/>
    </row>
    <row r="48" spans="1:13" ht="16" customHeight="1" x14ac:dyDescent="0.25">
      <c r="A48" s="9"/>
      <c r="B48" s="51" t="s">
        <v>29</v>
      </c>
      <c r="C48" s="42" t="s">
        <v>30</v>
      </c>
      <c r="D48" s="42"/>
      <c r="E48" s="49">
        <v>2000</v>
      </c>
      <c r="F48" s="17"/>
      <c r="G48" s="41"/>
      <c r="H48" s="16">
        <v>0</v>
      </c>
      <c r="I48" s="17"/>
      <c r="J48" s="43"/>
      <c r="K48" s="31"/>
      <c r="L48" s="36"/>
      <c r="M48" s="9"/>
    </row>
    <row r="49" spans="1:13" ht="19" x14ac:dyDescent="0.25">
      <c r="A49" s="9"/>
      <c r="B49" s="52"/>
      <c r="C49" s="42" t="s">
        <v>31</v>
      </c>
      <c r="D49" s="42"/>
      <c r="E49" s="16">
        <f>E48*(2027-E2)</f>
        <v>6000</v>
      </c>
      <c r="F49" s="17"/>
      <c r="G49" s="41"/>
      <c r="H49" s="16">
        <f>H48*(2027-2022)</f>
        <v>0</v>
      </c>
      <c r="I49" s="17"/>
      <c r="J49" s="43"/>
      <c r="K49" s="31"/>
      <c r="L49" s="36">
        <f>E49-H49</f>
        <v>6000</v>
      </c>
      <c r="M49" s="9"/>
    </row>
    <row r="50" spans="1:13" ht="19" x14ac:dyDescent="0.25">
      <c r="A50" s="9"/>
      <c r="B50" s="52"/>
      <c r="C50" s="42"/>
      <c r="D50" s="42"/>
      <c r="E50" s="16"/>
      <c r="F50" s="17"/>
      <c r="G50" s="41"/>
      <c r="H50" s="16"/>
      <c r="I50" s="17"/>
      <c r="J50" s="43"/>
      <c r="K50" s="31"/>
      <c r="L50" s="36"/>
      <c r="M50" s="9"/>
    </row>
    <row r="51" spans="1:13" ht="19" x14ac:dyDescent="0.25">
      <c r="A51" s="9"/>
      <c r="B51" s="52"/>
      <c r="C51" s="42" t="s">
        <v>32</v>
      </c>
      <c r="D51" s="42"/>
      <c r="E51" s="16">
        <v>0.15</v>
      </c>
      <c r="F51" s="17"/>
      <c r="G51" s="41"/>
      <c r="H51" s="16">
        <f>E51*0.5</f>
        <v>7.4999999999999997E-2</v>
      </c>
      <c r="I51" s="17"/>
      <c r="J51" s="43"/>
      <c r="K51" s="31"/>
      <c r="L51" s="36"/>
      <c r="M51" s="9"/>
    </row>
    <row r="52" spans="1:13" ht="19" x14ac:dyDescent="0.25">
      <c r="A52" s="9"/>
      <c r="B52" s="52"/>
      <c r="C52" s="42" t="s">
        <v>33</v>
      </c>
      <c r="D52" s="42"/>
      <c r="E52" s="16">
        <f>E51*E17</f>
        <v>67.5</v>
      </c>
      <c r="F52" s="17"/>
      <c r="G52" s="41"/>
      <c r="H52" s="16">
        <f>H51*E17</f>
        <v>33.75</v>
      </c>
      <c r="I52" s="17"/>
      <c r="J52" s="43"/>
      <c r="K52" s="31"/>
      <c r="L52" s="36"/>
      <c r="M52" s="9"/>
    </row>
    <row r="53" spans="1:13" ht="19" x14ac:dyDescent="0.25">
      <c r="A53" s="9"/>
      <c r="B53" s="52"/>
      <c r="C53" s="42" t="s">
        <v>34</v>
      </c>
      <c r="D53" s="42"/>
      <c r="E53" s="16">
        <f>E52*E18</f>
        <v>16875</v>
      </c>
      <c r="F53" s="17"/>
      <c r="G53" s="41"/>
      <c r="H53" s="16">
        <f>H52*E18</f>
        <v>8437.5</v>
      </c>
      <c r="I53" s="17"/>
      <c r="J53" s="43"/>
      <c r="K53" s="31"/>
      <c r="L53" s="36"/>
      <c r="M53" s="9"/>
    </row>
    <row r="54" spans="1:13" ht="19" x14ac:dyDescent="0.25">
      <c r="A54" s="9"/>
      <c r="B54" s="53"/>
      <c r="C54" s="42" t="s">
        <v>35</v>
      </c>
      <c r="D54" s="42"/>
      <c r="E54" s="26">
        <f>E53*((2022+E20)-E2)</f>
        <v>101250</v>
      </c>
      <c r="F54" s="27"/>
      <c r="G54" s="41"/>
      <c r="H54" s="26">
        <f>H53*((2022+E20)-E2)</f>
        <v>50625</v>
      </c>
      <c r="I54" s="27"/>
      <c r="J54" s="43"/>
      <c r="K54" s="31"/>
      <c r="L54" s="36">
        <f>E54-H54</f>
        <v>50625</v>
      </c>
      <c r="M54" s="9"/>
    </row>
    <row r="55" spans="1:13" ht="19" x14ac:dyDescent="0.25">
      <c r="A55" s="9"/>
      <c r="B55" s="9"/>
      <c r="C55" s="9"/>
      <c r="D55" s="9"/>
      <c r="E55" s="6"/>
      <c r="F55" s="6"/>
      <c r="G55" s="6"/>
      <c r="H55" s="6"/>
      <c r="I55" s="6"/>
      <c r="J55" s="6"/>
      <c r="K55" s="37"/>
      <c r="L55" s="38"/>
      <c r="M55" s="9"/>
    </row>
    <row r="56" spans="1:13" ht="19" x14ac:dyDescent="0.25">
      <c r="A56" s="9"/>
      <c r="B56" s="9"/>
      <c r="C56" s="48" t="s">
        <v>0</v>
      </c>
      <c r="D56" s="9"/>
      <c r="E56" s="6"/>
      <c r="F56" s="6"/>
      <c r="G56" s="6"/>
      <c r="H56" s="6"/>
      <c r="I56" s="6"/>
      <c r="J56" s="13" t="s">
        <v>36</v>
      </c>
      <c r="K56" s="39">
        <f>SUM(K12:K55)</f>
        <v>150750.5</v>
      </c>
      <c r="L56" s="40">
        <f>SUM(L35:L55)</f>
        <v>355389.00000000006</v>
      </c>
      <c r="M56" s="9"/>
    </row>
    <row r="57" spans="1:13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26" x14ac:dyDescent="0.3">
      <c r="A59" s="9"/>
      <c r="B59" s="54" t="str">
        <f>IF(D59&gt;0,B70,B71)</f>
        <v>IK VERDIEN</v>
      </c>
      <c r="C59" s="55"/>
      <c r="D59" s="4">
        <f>L56-K56</f>
        <v>204638.50000000006</v>
      </c>
      <c r="E59" s="55" t="str">
        <f>IF(D59&gt;0,C70,C71)</f>
        <v>MET EEN ELEKTRISCHE VRACHTWAGEN</v>
      </c>
      <c r="F59" s="55"/>
      <c r="G59" s="55"/>
      <c r="H59" s="55"/>
      <c r="I59" s="55"/>
      <c r="J59" s="55"/>
      <c r="K59" s="55"/>
      <c r="L59" s="56"/>
      <c r="M59" s="9"/>
    </row>
    <row r="60" spans="1:13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x14ac:dyDescent="0.2">
      <c r="A61" s="9"/>
      <c r="B61" s="8"/>
      <c r="C61" s="57" t="s">
        <v>38</v>
      </c>
      <c r="D61" s="57"/>
      <c r="E61" s="57"/>
      <c r="F61" s="57"/>
      <c r="G61" s="57"/>
      <c r="H61" s="57"/>
      <c r="I61" s="57"/>
      <c r="J61" s="57"/>
      <c r="K61" s="57"/>
      <c r="L61" s="7"/>
      <c r="M61" s="9"/>
    </row>
    <row r="62" spans="1:13" x14ac:dyDescent="0.2">
      <c r="A62" s="9"/>
      <c r="B62" s="3"/>
      <c r="C62" s="1"/>
      <c r="D62" s="1"/>
      <c r="E62" s="1"/>
      <c r="F62" s="1"/>
      <c r="G62" s="1"/>
      <c r="H62" s="1"/>
      <c r="I62" s="1"/>
      <c r="J62" s="1"/>
      <c r="K62" s="1"/>
      <c r="L62" s="2"/>
      <c r="M62" s="9"/>
    </row>
    <row r="63" spans="1:13" x14ac:dyDescent="0.2">
      <c r="A63" s="9"/>
      <c r="B63" s="45" t="s">
        <v>39</v>
      </c>
      <c r="C63" s="1" t="s">
        <v>40</v>
      </c>
      <c r="D63" s="1"/>
      <c r="E63" s="58" t="s">
        <v>41</v>
      </c>
      <c r="F63" s="58"/>
      <c r="G63" s="58"/>
      <c r="H63" s="58"/>
      <c r="I63" s="58"/>
      <c r="J63" s="1"/>
      <c r="K63" s="1"/>
      <c r="L63" s="2"/>
      <c r="M63" s="9"/>
    </row>
    <row r="64" spans="1:13" x14ac:dyDescent="0.2">
      <c r="A64" s="9"/>
      <c r="B64" s="45" t="s">
        <v>39</v>
      </c>
      <c r="C64" s="1" t="s">
        <v>42</v>
      </c>
      <c r="D64" s="1"/>
      <c r="E64" s="58"/>
      <c r="F64" s="58"/>
      <c r="G64" s="58"/>
      <c r="H64" s="58"/>
      <c r="I64" s="58"/>
      <c r="J64" s="1"/>
      <c r="K64" s="1"/>
      <c r="L64" s="2"/>
      <c r="M64" s="9"/>
    </row>
    <row r="65" spans="1:13" x14ac:dyDescent="0.2">
      <c r="A65" s="9"/>
      <c r="B65" s="46" t="s">
        <v>39</v>
      </c>
      <c r="C65" s="11" t="s">
        <v>43</v>
      </c>
      <c r="D65" s="11"/>
      <c r="E65" s="59" t="s">
        <v>44</v>
      </c>
      <c r="F65" s="59"/>
      <c r="G65" s="59"/>
      <c r="H65" s="59"/>
      <c r="I65" s="59"/>
      <c r="J65" s="11"/>
      <c r="K65" s="11"/>
      <c r="L65" s="10"/>
      <c r="M65" s="9"/>
    </row>
    <row r="66" spans="1:13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70" spans="1:13" hidden="1" outlineLevel="1" x14ac:dyDescent="0.2">
      <c r="B70" s="47" t="s">
        <v>45</v>
      </c>
      <c r="C70" s="47" t="s">
        <v>37</v>
      </c>
    </row>
    <row r="71" spans="1:13" hidden="1" outlineLevel="1" x14ac:dyDescent="0.2">
      <c r="B71" s="47" t="s">
        <v>46</v>
      </c>
      <c r="C71" s="47" t="s">
        <v>47</v>
      </c>
    </row>
    <row r="72" spans="1:13" collapsed="1" x14ac:dyDescent="0.2"/>
  </sheetData>
  <sheetProtection algorithmName="SHA-512" hashValue="9gm81Hbh8nvnzMPXS9RzpX0sYpu7uWERa66uzFcvPrE6Yy5kjzWb9IvrIcgzo3dcyJqByMnMykMnqm15AqQ56A==" saltValue="FUC8KDtMQ6Tk1OqF+suSyA==" spinCount="100000" sheet="1" selectLockedCells="1"/>
  <protectedRanges>
    <protectedRange algorithmName="SHA-512" hashValue="MumcvOIvI4neEyRaYUVCpuNGskusqGfCQXdb6oAFeRSt/+O6oJacZy73XRJUo89/pBMVilTJdrX9/c82W3km9g==" saltValue="TRkvzC1o6Jiz5q/8yNsPVg==" spinCount="100000" sqref="E7 E17:E18 E20 E22 E28 H29:H30 H7:H8 E40 E48 A1:A1048576 C2 B1:D1 B3:D1048576 E2 F1:XFD1048576 E1 E3:E1048576" name="Bereik1"/>
  </protectedRanges>
  <mergeCells count="13">
    <mergeCell ref="C61:K61"/>
    <mergeCell ref="E63:I64"/>
    <mergeCell ref="E65:I65"/>
    <mergeCell ref="E4:F4"/>
    <mergeCell ref="H4:I4"/>
    <mergeCell ref="K4:L4"/>
    <mergeCell ref="B48:B54"/>
    <mergeCell ref="B59:C59"/>
    <mergeCell ref="E59:L59"/>
    <mergeCell ref="B7:B12"/>
    <mergeCell ref="B17:B23"/>
    <mergeCell ref="B28:B35"/>
    <mergeCell ref="B40:B43"/>
  </mergeCells>
  <conditionalFormatting sqref="D59">
    <cfRule type="cellIs" dxfId="1" priority="1" operator="lessThan">
      <formula>0</formula>
    </cfRule>
    <cfRule type="cellIs" dxfId="0" priority="2" operator="greaterThanOrEqual">
      <formula>0</formula>
    </cfRule>
  </conditionalFormatting>
  <hyperlinks>
    <hyperlink ref="E63" r:id="rId1" xr:uid="{A2B64E3F-4A8F-A04B-84CC-EBEDD2220CB5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Kosten rekentool</vt:lpstr>
      <vt:lpstr>Selectie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</dc:creator>
  <cp:keywords/>
  <dc:description/>
  <cp:lastModifiedBy>Johnny</cp:lastModifiedBy>
  <cp:revision/>
  <dcterms:created xsi:type="dcterms:W3CDTF">2022-06-24T13:03:59Z</dcterms:created>
  <dcterms:modified xsi:type="dcterms:W3CDTF">2022-10-11T14:46:54Z</dcterms:modified>
  <cp:category/>
  <cp:contentStatus/>
</cp:coreProperties>
</file>